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41579CEB-0A09-4ABA-A2EF-987DE13873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BE_in_1_M_HCl" localSheetId="0">Sheet1!$A$1:$M$30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5" i="1" l="1"/>
  <c r="S27" i="1"/>
  <c r="S23" i="1"/>
  <c r="S21" i="1"/>
  <c r="S18" i="1"/>
  <c r="S15" i="1"/>
  <c r="S11" i="1"/>
  <c r="T5" i="1"/>
  <c r="S6" i="1"/>
  <c r="S5" i="1"/>
  <c r="Q3" i="1"/>
  <c r="S3" i="1" s="1"/>
  <c r="Q4" i="1"/>
  <c r="S4" i="1" s="1"/>
  <c r="T3" i="1" s="1"/>
  <c r="Q5" i="1"/>
  <c r="Q6" i="1"/>
  <c r="Q7" i="1"/>
  <c r="S7" i="1" s="1"/>
  <c r="Q8" i="1"/>
  <c r="S8" i="1" s="1"/>
  <c r="T7" i="1" s="1"/>
  <c r="Q9" i="1"/>
  <c r="S9" i="1" s="1"/>
  <c r="Q10" i="1"/>
  <c r="S10" i="1" s="1"/>
  <c r="T9" i="1" s="1"/>
  <c r="Q11" i="1"/>
  <c r="Q12" i="1"/>
  <c r="S12" i="1" s="1"/>
  <c r="T11" i="1" s="1"/>
  <c r="Q13" i="1"/>
  <c r="S13" i="1" s="1"/>
  <c r="Q14" i="1"/>
  <c r="S14" i="1" s="1"/>
  <c r="T13" i="1" s="1"/>
  <c r="Q15" i="1"/>
  <c r="Q16" i="1"/>
  <c r="S16" i="1" s="1"/>
  <c r="T15" i="1" s="1"/>
  <c r="Q17" i="1"/>
  <c r="S17" i="1" s="1"/>
  <c r="Q18" i="1"/>
  <c r="Q19" i="1"/>
  <c r="Q20" i="1"/>
  <c r="S20" i="1" s="1"/>
  <c r="Q21" i="1"/>
  <c r="Q22" i="1"/>
  <c r="S22" i="1" s="1"/>
  <c r="Q23" i="1"/>
  <c r="Q24" i="1"/>
  <c r="S24" i="1" s="1"/>
  <c r="Q25" i="1"/>
  <c r="S25" i="1" s="1"/>
  <c r="Q26" i="1"/>
  <c r="S26" i="1" s="1"/>
  <c r="T25" i="1" s="1"/>
  <c r="Q27" i="1"/>
  <c r="Q28" i="1"/>
  <c r="S28" i="1" s="1"/>
  <c r="Q29" i="1"/>
  <c r="S29" i="1" s="1"/>
  <c r="Q30" i="1"/>
  <c r="Q2" i="1"/>
  <c r="T29" i="1" l="1"/>
  <c r="T27" i="1"/>
  <c r="U3" i="1"/>
  <c r="V3" i="1"/>
  <c r="T22" i="1"/>
  <c r="T20" i="1"/>
  <c r="T24" i="1"/>
  <c r="U9" i="1"/>
  <c r="V9" i="1"/>
  <c r="U25" i="1"/>
  <c r="V25" i="1"/>
  <c r="T17" i="1"/>
  <c r="U20" i="1" l="1"/>
  <c r="V2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E in 1 M HCl" type="6" refreshedVersion="6" background="1" saveData="1">
    <textPr codePage="437" sourceFile="\\tudelft.net\staff-homes\T\strapp\Desktop\BE in 1 M HCl.DAT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<sst xmlns="http://schemas.openxmlformats.org/spreadsheetml/2006/main" count="75" uniqueCount="20">
  <si>
    <t>S#</t>
  </si>
  <si>
    <t>TIME</t>
  </si>
  <si>
    <t>CPMA</t>
  </si>
  <si>
    <t>A:2S%</t>
  </si>
  <si>
    <t>CPMB</t>
  </si>
  <si>
    <t>B:2S%</t>
  </si>
  <si>
    <t>CPMC</t>
  </si>
  <si>
    <t>C:2S%</t>
  </si>
  <si>
    <t>SIS</t>
  </si>
  <si>
    <t>tSIE</t>
  </si>
  <si>
    <t>FLAG</t>
  </si>
  <si>
    <t>ELTIME</t>
  </si>
  <si>
    <t>LUM</t>
  </si>
  <si>
    <t xml:space="preserve">     </t>
  </si>
  <si>
    <t>start</t>
  </si>
  <si>
    <t>o</t>
  </si>
  <si>
    <t>a</t>
  </si>
  <si>
    <t>BG</t>
  </si>
  <si>
    <t>minus BG</t>
  </si>
  <si>
    <t>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</si>
</sst>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E in 1 M HCl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0"/>
  <sheetViews>
    <sheetView tabSelected="1" topLeftCell="A10" workbookViewId="0">
      <selection activeCell="X16" sqref="X16"/>
    </sheetView>
  </sheetViews>
  <sheetFormatPr baseColWidth="10" defaultColWidth="8.88671875" defaultRowHeight="14.4" x14ac:dyDescent="0.3"/>
  <cols>
    <col min="1" max="1" width="3" bestFit="1" customWidth="1"/>
    <col min="2" max="2" width="5.33203125" bestFit="1" customWidth="1"/>
    <col min="3" max="3" width="6.33203125" bestFit="1" customWidth="1"/>
    <col min="4" max="4" width="6.44140625" bestFit="1" customWidth="1"/>
    <col min="5" max="5" width="6.109375" bestFit="1" customWidth="1"/>
    <col min="6" max="6" width="6.33203125" bestFit="1" customWidth="1"/>
    <col min="7" max="7" width="8" bestFit="1" customWidth="1"/>
    <col min="8" max="8" width="6.33203125" bestFit="1" customWidth="1"/>
    <col min="9" max="9" width="9" bestFit="1" customWidth="1"/>
    <col min="10" max="10" width="8" bestFit="1" customWidth="1"/>
    <col min="11" max="11" width="5.44140625" bestFit="1" customWidth="1"/>
    <col min="12" max="12" width="7.109375" bestFit="1" customWidth="1"/>
    <col min="13" max="13" width="4.88671875" bestFit="1" customWidth="1"/>
    <col min="14" max="14" width="4.88671875" customWidth="1"/>
  </cols>
  <sheetData>
    <row r="1" spans="1:2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Q1" t="s">
        <v>18</v>
      </c>
    </row>
    <row r="2" spans="1:25" x14ac:dyDescent="0.3">
      <c r="A2">
        <v>1</v>
      </c>
      <c r="B2">
        <v>4.6399999999999997</v>
      </c>
      <c r="C2">
        <v>0</v>
      </c>
      <c r="D2">
        <v>0</v>
      </c>
      <c r="E2">
        <v>0</v>
      </c>
      <c r="F2">
        <v>0</v>
      </c>
      <c r="G2">
        <v>8627.59</v>
      </c>
      <c r="H2">
        <v>1</v>
      </c>
      <c r="I2">
        <v>786.62199999999996</v>
      </c>
      <c r="J2">
        <v>445.577</v>
      </c>
      <c r="K2" t="s">
        <v>13</v>
      </c>
      <c r="L2">
        <v>5</v>
      </c>
      <c r="M2">
        <v>100</v>
      </c>
      <c r="O2" t="s">
        <v>14</v>
      </c>
      <c r="P2" t="s">
        <v>15</v>
      </c>
      <c r="Q2">
        <f>(G2-$G$30)</f>
        <v>8603.86</v>
      </c>
      <c r="R2">
        <v>200</v>
      </c>
      <c r="X2" t="s">
        <v>19</v>
      </c>
    </row>
    <row r="3" spans="1:25" x14ac:dyDescent="0.3">
      <c r="A3">
        <v>2</v>
      </c>
      <c r="B3">
        <v>5</v>
      </c>
      <c r="C3">
        <v>0</v>
      </c>
      <c r="D3">
        <v>0</v>
      </c>
      <c r="E3">
        <v>0</v>
      </c>
      <c r="F3">
        <v>0</v>
      </c>
      <c r="G3">
        <v>7861.88</v>
      </c>
      <c r="H3">
        <v>1.01</v>
      </c>
      <c r="I3">
        <v>735.67899999999997</v>
      </c>
      <c r="J3">
        <v>452.03100000000001</v>
      </c>
      <c r="K3" t="s">
        <v>13</v>
      </c>
      <c r="L3">
        <v>14</v>
      </c>
      <c r="M3">
        <v>100</v>
      </c>
      <c r="N3">
        <v>50</v>
      </c>
      <c r="O3">
        <v>90</v>
      </c>
      <c r="P3" t="s">
        <v>15</v>
      </c>
      <c r="Q3">
        <f t="shared" ref="Q3:Q30" si="0">(G3-$G$30)</f>
        <v>7838.1500000000005</v>
      </c>
      <c r="R3">
        <v>200</v>
      </c>
      <c r="S3">
        <f>Q3/$O$3</f>
        <v>87.090555555555568</v>
      </c>
      <c r="T3">
        <f>S4/(S3+S4)*100</f>
        <v>3.8648108522997799</v>
      </c>
      <c r="U3">
        <f>AVERAGE(T3:T7)</f>
        <v>2.5557821259178559</v>
      </c>
      <c r="V3">
        <f>_xlfn.STDEV.P(T3:T7)</f>
        <v>0.92826471722671799</v>
      </c>
      <c r="X3">
        <v>0.1125</v>
      </c>
      <c r="Y3">
        <v>90</v>
      </c>
    </row>
    <row r="4" spans="1:25" x14ac:dyDescent="0.3">
      <c r="A4">
        <v>3</v>
      </c>
      <c r="B4">
        <v>5</v>
      </c>
      <c r="C4">
        <v>0</v>
      </c>
      <c r="D4">
        <v>0</v>
      </c>
      <c r="E4">
        <v>0</v>
      </c>
      <c r="F4">
        <v>0</v>
      </c>
      <c r="G4">
        <v>198.79</v>
      </c>
      <c r="H4">
        <v>6.34</v>
      </c>
      <c r="I4">
        <v>596.75699999999995</v>
      </c>
      <c r="J4">
        <v>448.74</v>
      </c>
      <c r="K4" t="s">
        <v>13</v>
      </c>
      <c r="L4">
        <v>23</v>
      </c>
      <c r="M4">
        <v>100</v>
      </c>
      <c r="P4" t="s">
        <v>16</v>
      </c>
      <c r="Q4">
        <f t="shared" si="0"/>
        <v>175.06</v>
      </c>
      <c r="R4">
        <v>200</v>
      </c>
      <c r="S4">
        <f>Q4/$N$3</f>
        <v>3.5011999999999999</v>
      </c>
    </row>
    <row r="5" spans="1:25" x14ac:dyDescent="0.3">
      <c r="A5">
        <v>4</v>
      </c>
      <c r="B5">
        <v>4.5599999999999996</v>
      </c>
      <c r="C5">
        <v>0</v>
      </c>
      <c r="D5">
        <v>0</v>
      </c>
      <c r="E5">
        <v>0</v>
      </c>
      <c r="F5">
        <v>0</v>
      </c>
      <c r="G5">
        <v>8787.52</v>
      </c>
      <c r="H5">
        <v>1</v>
      </c>
      <c r="I5">
        <v>675.28099999999995</v>
      </c>
      <c r="J5">
        <v>450.21800000000002</v>
      </c>
      <c r="K5" t="s">
        <v>13</v>
      </c>
      <c r="L5">
        <v>32</v>
      </c>
      <c r="M5">
        <v>100</v>
      </c>
      <c r="P5" t="s">
        <v>15</v>
      </c>
      <c r="Q5">
        <f t="shared" si="0"/>
        <v>8763.7900000000009</v>
      </c>
      <c r="R5">
        <v>200</v>
      </c>
      <c r="S5">
        <f>Q5/$O$3</f>
        <v>97.375444444444454</v>
      </c>
      <c r="T5">
        <f>S6/(S5+S6)*100</f>
        <v>1.8155594025618191</v>
      </c>
    </row>
    <row r="6" spans="1:25" x14ac:dyDescent="0.3">
      <c r="A6">
        <v>5</v>
      </c>
      <c r="B6">
        <v>5</v>
      </c>
      <c r="C6">
        <v>0</v>
      </c>
      <c r="D6">
        <v>0</v>
      </c>
      <c r="E6">
        <v>0</v>
      </c>
      <c r="F6">
        <v>0</v>
      </c>
      <c r="G6">
        <v>113.76</v>
      </c>
      <c r="H6">
        <v>8.39</v>
      </c>
      <c r="I6">
        <v>648.81299999999999</v>
      </c>
      <c r="J6">
        <v>452.16500000000002</v>
      </c>
      <c r="K6" t="s">
        <v>13</v>
      </c>
      <c r="L6">
        <v>42</v>
      </c>
      <c r="M6">
        <v>100</v>
      </c>
      <c r="P6" t="s">
        <v>16</v>
      </c>
      <c r="Q6">
        <f t="shared" si="0"/>
        <v>90.03</v>
      </c>
      <c r="R6">
        <v>200</v>
      </c>
      <c r="S6">
        <f>Q6/$N$3</f>
        <v>1.8006</v>
      </c>
    </row>
    <row r="7" spans="1:25" x14ac:dyDescent="0.3">
      <c r="A7">
        <v>6</v>
      </c>
      <c r="B7">
        <v>5</v>
      </c>
      <c r="C7">
        <v>0</v>
      </c>
      <c r="D7">
        <v>0</v>
      </c>
      <c r="E7">
        <v>0</v>
      </c>
      <c r="F7">
        <v>0</v>
      </c>
      <c r="G7">
        <v>7736.91</v>
      </c>
      <c r="H7">
        <v>1.02</v>
      </c>
      <c r="I7">
        <v>712.02700000000004</v>
      </c>
      <c r="J7">
        <v>447.54399999999998</v>
      </c>
      <c r="K7" t="s">
        <v>13</v>
      </c>
      <c r="L7">
        <v>51</v>
      </c>
      <c r="M7">
        <v>100</v>
      </c>
      <c r="P7" t="s">
        <v>15</v>
      </c>
      <c r="Q7">
        <f t="shared" si="0"/>
        <v>7713.18</v>
      </c>
      <c r="R7">
        <v>200</v>
      </c>
      <c r="S7">
        <f>Q7/$O$3</f>
        <v>85.701999999999998</v>
      </c>
      <c r="T7">
        <f>S8/(S7+S8)*100</f>
        <v>1.9869761228919685</v>
      </c>
    </row>
    <row r="8" spans="1:25" x14ac:dyDescent="0.3">
      <c r="A8">
        <v>7</v>
      </c>
      <c r="B8">
        <v>5</v>
      </c>
      <c r="C8">
        <v>0</v>
      </c>
      <c r="D8">
        <v>0</v>
      </c>
      <c r="E8">
        <v>0</v>
      </c>
      <c r="F8">
        <v>0</v>
      </c>
      <c r="G8">
        <v>110.6</v>
      </c>
      <c r="H8">
        <v>8.5</v>
      </c>
      <c r="I8">
        <v>680.38599999999997</v>
      </c>
      <c r="J8">
        <v>419.81200000000001</v>
      </c>
      <c r="K8" t="s">
        <v>13</v>
      </c>
      <c r="L8">
        <v>60</v>
      </c>
      <c r="M8">
        <v>100</v>
      </c>
      <c r="P8" t="s">
        <v>16</v>
      </c>
      <c r="Q8">
        <f t="shared" si="0"/>
        <v>86.86999999999999</v>
      </c>
      <c r="R8">
        <v>200</v>
      </c>
      <c r="S8">
        <f>Q8/$N$3</f>
        <v>1.7373999999999998</v>
      </c>
    </row>
    <row r="9" spans="1:25" x14ac:dyDescent="0.3">
      <c r="A9">
        <v>8</v>
      </c>
      <c r="B9">
        <v>4.92</v>
      </c>
      <c r="C9">
        <v>0</v>
      </c>
      <c r="D9">
        <v>0</v>
      </c>
      <c r="E9">
        <v>0</v>
      </c>
      <c r="F9">
        <v>0</v>
      </c>
      <c r="G9">
        <v>8146.17</v>
      </c>
      <c r="H9">
        <v>1</v>
      </c>
      <c r="I9">
        <v>763.00699999999995</v>
      </c>
      <c r="J9">
        <v>456.47500000000002</v>
      </c>
      <c r="K9" t="s">
        <v>13</v>
      </c>
      <c r="L9">
        <v>69</v>
      </c>
      <c r="M9">
        <v>100</v>
      </c>
      <c r="N9">
        <v>20</v>
      </c>
      <c r="O9">
        <v>70</v>
      </c>
      <c r="P9" t="s">
        <v>15</v>
      </c>
      <c r="Q9">
        <f t="shared" si="0"/>
        <v>8122.4400000000005</v>
      </c>
      <c r="R9">
        <v>200</v>
      </c>
      <c r="S9">
        <f>Q9/$O$9</f>
        <v>116.03485714285715</v>
      </c>
      <c r="T9">
        <f>S10/(S9+S10)*100</f>
        <v>15.289332478137757</v>
      </c>
      <c r="U9">
        <f>AVERAGE(T9:T15)</f>
        <v>14.624498466895963</v>
      </c>
      <c r="V9">
        <f>_xlfn.STDEV.P(T9:T15)</f>
        <v>1.7350356263070983</v>
      </c>
      <c r="X9">
        <v>0.14460000000000001</v>
      </c>
      <c r="Y9">
        <v>70</v>
      </c>
    </row>
    <row r="10" spans="1:25" x14ac:dyDescent="0.3">
      <c r="A10">
        <v>9</v>
      </c>
      <c r="B10">
        <v>5</v>
      </c>
      <c r="C10">
        <v>0</v>
      </c>
      <c r="D10">
        <v>0</v>
      </c>
      <c r="E10">
        <v>0</v>
      </c>
      <c r="F10">
        <v>0</v>
      </c>
      <c r="G10">
        <v>442.59</v>
      </c>
      <c r="H10">
        <v>4.25</v>
      </c>
      <c r="I10">
        <v>671.58299999999997</v>
      </c>
      <c r="J10">
        <v>439.57799999999997</v>
      </c>
      <c r="K10" t="s">
        <v>13</v>
      </c>
      <c r="L10">
        <v>79</v>
      </c>
      <c r="M10">
        <v>100</v>
      </c>
      <c r="P10" t="s">
        <v>16</v>
      </c>
      <c r="Q10">
        <f t="shared" si="0"/>
        <v>418.85999999999996</v>
      </c>
      <c r="R10">
        <v>200</v>
      </c>
      <c r="S10">
        <f>Q10/$N$9</f>
        <v>20.942999999999998</v>
      </c>
    </row>
    <row r="11" spans="1:25" x14ac:dyDescent="0.3">
      <c r="A11">
        <v>10</v>
      </c>
      <c r="B11">
        <v>5</v>
      </c>
      <c r="C11">
        <v>0</v>
      </c>
      <c r="D11">
        <v>0</v>
      </c>
      <c r="E11">
        <v>0</v>
      </c>
      <c r="F11">
        <v>0</v>
      </c>
      <c r="G11">
        <v>7937.62</v>
      </c>
      <c r="H11">
        <v>1</v>
      </c>
      <c r="I11">
        <v>750.43799999999999</v>
      </c>
      <c r="J11">
        <v>449.37599999999998</v>
      </c>
      <c r="K11" t="s">
        <v>13</v>
      </c>
      <c r="L11">
        <v>88</v>
      </c>
      <c r="M11">
        <v>100</v>
      </c>
      <c r="P11" t="s">
        <v>15</v>
      </c>
      <c r="Q11">
        <f t="shared" si="0"/>
        <v>7913.89</v>
      </c>
      <c r="R11">
        <v>200</v>
      </c>
      <c r="S11">
        <f>Q11/$O$9</f>
        <v>113.05557142857144</v>
      </c>
      <c r="T11">
        <f>S12/(S11+S12)*100</f>
        <v>16.741161252855683</v>
      </c>
    </row>
    <row r="12" spans="1:25" x14ac:dyDescent="0.3">
      <c r="A12">
        <v>11</v>
      </c>
      <c r="B12">
        <v>5</v>
      </c>
      <c r="C12">
        <v>0</v>
      </c>
      <c r="D12">
        <v>0</v>
      </c>
      <c r="E12">
        <v>0</v>
      </c>
      <c r="F12">
        <v>0</v>
      </c>
      <c r="G12">
        <v>478.38</v>
      </c>
      <c r="H12">
        <v>4.09</v>
      </c>
      <c r="I12">
        <v>773.67100000000005</v>
      </c>
      <c r="J12">
        <v>448.96800000000002</v>
      </c>
      <c r="K12" t="s">
        <v>13</v>
      </c>
      <c r="L12">
        <v>97</v>
      </c>
      <c r="M12">
        <v>100</v>
      </c>
      <c r="P12" t="s">
        <v>16</v>
      </c>
      <c r="Q12">
        <f t="shared" si="0"/>
        <v>454.65</v>
      </c>
      <c r="R12">
        <v>200</v>
      </c>
      <c r="S12">
        <f>Q12/$N$9</f>
        <v>22.732499999999998</v>
      </c>
    </row>
    <row r="13" spans="1:25" x14ac:dyDescent="0.3">
      <c r="A13">
        <v>12</v>
      </c>
      <c r="B13">
        <v>5</v>
      </c>
      <c r="C13">
        <v>0</v>
      </c>
      <c r="D13">
        <v>0</v>
      </c>
      <c r="E13">
        <v>0</v>
      </c>
      <c r="F13">
        <v>0</v>
      </c>
      <c r="G13">
        <v>7897.88</v>
      </c>
      <c r="H13">
        <v>1.01</v>
      </c>
      <c r="I13">
        <v>823.52499999999998</v>
      </c>
      <c r="J13">
        <v>448.125</v>
      </c>
      <c r="K13" t="s">
        <v>13</v>
      </c>
      <c r="L13">
        <v>107</v>
      </c>
      <c r="M13">
        <v>100</v>
      </c>
      <c r="P13" t="s">
        <v>15</v>
      </c>
      <c r="Q13">
        <f t="shared" si="0"/>
        <v>7874.1500000000005</v>
      </c>
      <c r="R13">
        <v>200</v>
      </c>
      <c r="S13">
        <f>Q13/$O$9</f>
        <v>112.48785714285715</v>
      </c>
      <c r="T13">
        <f>S14/(S13+S14)*100</f>
        <v>11.958844842439634</v>
      </c>
    </row>
    <row r="14" spans="1:25" x14ac:dyDescent="0.3">
      <c r="A14">
        <v>13</v>
      </c>
      <c r="B14">
        <v>5</v>
      </c>
      <c r="C14">
        <v>0</v>
      </c>
      <c r="D14">
        <v>0</v>
      </c>
      <c r="E14">
        <v>0</v>
      </c>
      <c r="F14">
        <v>0</v>
      </c>
      <c r="G14">
        <v>329.32</v>
      </c>
      <c r="H14">
        <v>4.93</v>
      </c>
      <c r="I14">
        <v>780.40700000000004</v>
      </c>
      <c r="J14">
        <v>438.51400000000001</v>
      </c>
      <c r="K14" t="s">
        <v>13</v>
      </c>
      <c r="L14">
        <v>116</v>
      </c>
      <c r="M14">
        <v>100</v>
      </c>
      <c r="P14" t="s">
        <v>16</v>
      </c>
      <c r="Q14">
        <f t="shared" si="0"/>
        <v>305.58999999999997</v>
      </c>
      <c r="R14">
        <v>200</v>
      </c>
      <c r="S14">
        <f>Q14/$N$9</f>
        <v>15.279499999999999</v>
      </c>
    </row>
    <row r="15" spans="1:25" x14ac:dyDescent="0.3">
      <c r="A15">
        <v>14</v>
      </c>
      <c r="B15">
        <v>5</v>
      </c>
      <c r="C15">
        <v>0</v>
      </c>
      <c r="D15">
        <v>0</v>
      </c>
      <c r="E15">
        <v>0</v>
      </c>
      <c r="F15">
        <v>0</v>
      </c>
      <c r="G15">
        <v>7764.36</v>
      </c>
      <c r="H15">
        <v>1.02</v>
      </c>
      <c r="I15">
        <v>884.10699999999997</v>
      </c>
      <c r="J15">
        <v>445.62900000000002</v>
      </c>
      <c r="K15" t="s">
        <v>13</v>
      </c>
      <c r="L15">
        <v>125</v>
      </c>
      <c r="M15">
        <v>100</v>
      </c>
      <c r="P15" t="s">
        <v>15</v>
      </c>
      <c r="Q15">
        <f t="shared" si="0"/>
        <v>7740.63</v>
      </c>
      <c r="R15">
        <v>200</v>
      </c>
      <c r="S15">
        <f>Q15/$O$9</f>
        <v>110.58042857142857</v>
      </c>
      <c r="T15">
        <f>S16/(S15+S16)*100</f>
        <v>14.508655294150779</v>
      </c>
    </row>
    <row r="16" spans="1:25" x14ac:dyDescent="0.3">
      <c r="A16">
        <v>15</v>
      </c>
      <c r="B16">
        <v>5</v>
      </c>
      <c r="C16">
        <v>0</v>
      </c>
      <c r="D16">
        <v>0</v>
      </c>
      <c r="E16">
        <v>0</v>
      </c>
      <c r="F16">
        <v>0</v>
      </c>
      <c r="G16">
        <v>399.06</v>
      </c>
      <c r="H16">
        <v>4.4800000000000004</v>
      </c>
      <c r="I16">
        <v>760.06200000000001</v>
      </c>
      <c r="J16">
        <v>444.608</v>
      </c>
      <c r="K16" t="s">
        <v>13</v>
      </c>
      <c r="L16">
        <v>135</v>
      </c>
      <c r="M16">
        <v>100</v>
      </c>
      <c r="P16" t="s">
        <v>16</v>
      </c>
      <c r="Q16">
        <f t="shared" si="0"/>
        <v>375.33</v>
      </c>
      <c r="R16">
        <v>200</v>
      </c>
      <c r="S16">
        <f>Q16/$N$9</f>
        <v>18.766500000000001</v>
      </c>
    </row>
    <row r="17" spans="1:27" x14ac:dyDescent="0.3">
      <c r="A17">
        <v>16</v>
      </c>
      <c r="B17">
        <v>5</v>
      </c>
      <c r="C17">
        <v>0</v>
      </c>
      <c r="D17">
        <v>0</v>
      </c>
      <c r="E17">
        <v>0</v>
      </c>
      <c r="F17">
        <v>0</v>
      </c>
      <c r="G17">
        <v>5095.12</v>
      </c>
      <c r="H17">
        <v>1.25</v>
      </c>
      <c r="I17">
        <v>1118.2460000000001</v>
      </c>
      <c r="J17">
        <v>401.13099999999997</v>
      </c>
      <c r="K17" t="s">
        <v>13</v>
      </c>
      <c r="L17">
        <v>144</v>
      </c>
      <c r="M17">
        <v>100</v>
      </c>
      <c r="N17">
        <v>6</v>
      </c>
      <c r="O17" s="1">
        <v>17</v>
      </c>
      <c r="P17" t="s">
        <v>15</v>
      </c>
      <c r="Q17">
        <f t="shared" si="0"/>
        <v>5071.3900000000003</v>
      </c>
      <c r="R17">
        <v>200</v>
      </c>
      <c r="S17" s="2">
        <f>Q17/O17*R17</f>
        <v>59663.411764705881</v>
      </c>
      <c r="T17">
        <f>S18/(S18+S17)*100</f>
        <v>51.676777664147075</v>
      </c>
    </row>
    <row r="18" spans="1:27" x14ac:dyDescent="0.3">
      <c r="A18">
        <v>17</v>
      </c>
      <c r="B18">
        <v>5</v>
      </c>
      <c r="C18">
        <v>0</v>
      </c>
      <c r="D18">
        <v>0</v>
      </c>
      <c r="E18">
        <v>0</v>
      </c>
      <c r="F18">
        <v>0</v>
      </c>
      <c r="G18">
        <v>3086.32</v>
      </c>
      <c r="H18">
        <v>1.61</v>
      </c>
      <c r="I18">
        <v>1167.5999999999999</v>
      </c>
      <c r="J18">
        <v>427.32499999999999</v>
      </c>
      <c r="K18" t="s">
        <v>13</v>
      </c>
      <c r="L18">
        <v>153</v>
      </c>
      <c r="M18">
        <v>100</v>
      </c>
      <c r="P18" t="s">
        <v>16</v>
      </c>
      <c r="Q18">
        <f t="shared" si="0"/>
        <v>3062.59</v>
      </c>
      <c r="R18">
        <v>125</v>
      </c>
      <c r="S18" s="2">
        <f>Q18/N17*R18</f>
        <v>63803.958333333336</v>
      </c>
    </row>
    <row r="19" spans="1:27" x14ac:dyDescent="0.3">
      <c r="A19">
        <v>18</v>
      </c>
      <c r="B19">
        <v>4.8600000000000003</v>
      </c>
      <c r="C19">
        <v>0</v>
      </c>
      <c r="D19">
        <v>0</v>
      </c>
      <c r="E19">
        <v>0</v>
      </c>
      <c r="F19">
        <v>0</v>
      </c>
      <c r="G19">
        <v>8235.7000000000007</v>
      </c>
      <c r="H19">
        <v>1</v>
      </c>
      <c r="I19">
        <v>1103.665</v>
      </c>
      <c r="J19">
        <v>400.70100000000002</v>
      </c>
      <c r="K19" t="s">
        <v>13</v>
      </c>
      <c r="L19">
        <v>162</v>
      </c>
      <c r="M19">
        <v>100</v>
      </c>
      <c r="O19" t="s">
        <v>14</v>
      </c>
      <c r="P19" t="s">
        <v>15</v>
      </c>
      <c r="Q19">
        <f t="shared" si="0"/>
        <v>8211.9700000000012</v>
      </c>
      <c r="R19">
        <v>200</v>
      </c>
    </row>
    <row r="20" spans="1:27" x14ac:dyDescent="0.3">
      <c r="A20">
        <v>19</v>
      </c>
      <c r="B20">
        <v>5</v>
      </c>
      <c r="C20">
        <v>0</v>
      </c>
      <c r="D20">
        <v>0</v>
      </c>
      <c r="E20">
        <v>0</v>
      </c>
      <c r="F20">
        <v>0</v>
      </c>
      <c r="G20">
        <v>1176.69</v>
      </c>
      <c r="H20">
        <v>2.61</v>
      </c>
      <c r="I20">
        <v>1184.268</v>
      </c>
      <c r="J20">
        <v>441.55099999999999</v>
      </c>
      <c r="K20" t="s">
        <v>13</v>
      </c>
      <c r="L20">
        <v>172</v>
      </c>
      <c r="M20">
        <v>100</v>
      </c>
      <c r="N20">
        <v>10</v>
      </c>
      <c r="O20">
        <v>50</v>
      </c>
      <c r="P20" t="s">
        <v>16</v>
      </c>
      <c r="Q20">
        <f t="shared" si="0"/>
        <v>1152.96</v>
      </c>
      <c r="R20">
        <v>70</v>
      </c>
      <c r="S20" s="2">
        <f>Q20/N20*R20</f>
        <v>8070.72</v>
      </c>
      <c r="T20">
        <f>S24/(S24+S21)*100</f>
        <v>35.1476530068839</v>
      </c>
      <c r="U20">
        <f>AVERAGE(T20:T24)</f>
        <v>34.582153223172504</v>
      </c>
      <c r="V20">
        <f>_xlfn.STDEV.P(T20:T24)</f>
        <v>0.61582467865017487</v>
      </c>
    </row>
    <row r="21" spans="1:27" x14ac:dyDescent="0.3">
      <c r="A21">
        <v>20</v>
      </c>
      <c r="B21">
        <v>5</v>
      </c>
      <c r="C21">
        <v>0</v>
      </c>
      <c r="D21">
        <v>0</v>
      </c>
      <c r="E21">
        <v>0</v>
      </c>
      <c r="F21">
        <v>0</v>
      </c>
      <c r="G21">
        <v>6992.58</v>
      </c>
      <c r="H21">
        <v>1.07</v>
      </c>
      <c r="I21">
        <v>1109.5429999999999</v>
      </c>
      <c r="J21">
        <v>400.47800000000001</v>
      </c>
      <c r="K21" t="s">
        <v>13</v>
      </c>
      <c r="L21">
        <v>181</v>
      </c>
      <c r="M21">
        <v>100</v>
      </c>
      <c r="P21" t="s">
        <v>15</v>
      </c>
      <c r="Q21">
        <f t="shared" si="0"/>
        <v>6968.85</v>
      </c>
      <c r="R21">
        <v>200</v>
      </c>
      <c r="S21" s="2">
        <f>Q21/O20*R21</f>
        <v>27875.4</v>
      </c>
    </row>
    <row r="22" spans="1:27" x14ac:dyDescent="0.3">
      <c r="A22">
        <v>21</v>
      </c>
      <c r="B22">
        <v>5</v>
      </c>
      <c r="C22">
        <v>0</v>
      </c>
      <c r="D22">
        <v>0</v>
      </c>
      <c r="E22">
        <v>0</v>
      </c>
      <c r="F22">
        <v>0</v>
      </c>
      <c r="G22">
        <v>7077.21</v>
      </c>
      <c r="H22">
        <v>1.06</v>
      </c>
      <c r="I22">
        <v>1081.788</v>
      </c>
      <c r="J22">
        <v>391.19900000000001</v>
      </c>
      <c r="K22" t="s">
        <v>13</v>
      </c>
      <c r="L22">
        <v>190</v>
      </c>
      <c r="M22">
        <v>100</v>
      </c>
      <c r="P22" t="s">
        <v>15</v>
      </c>
      <c r="Q22">
        <f t="shared" si="0"/>
        <v>7053.4800000000005</v>
      </c>
      <c r="R22">
        <v>200</v>
      </c>
      <c r="S22" s="2">
        <f>Q22/O20*R22</f>
        <v>28213.920000000002</v>
      </c>
      <c r="T22">
        <f>S24/(S24+S22)*100</f>
        <v>34.873003844059483</v>
      </c>
    </row>
    <row r="23" spans="1:27" x14ac:dyDescent="0.3">
      <c r="A23">
        <v>22</v>
      </c>
      <c r="B23">
        <v>5</v>
      </c>
      <c r="C23">
        <v>0</v>
      </c>
      <c r="D23">
        <v>0</v>
      </c>
      <c r="E23">
        <v>0</v>
      </c>
      <c r="F23">
        <v>0</v>
      </c>
      <c r="G23">
        <v>7445.61</v>
      </c>
      <c r="H23">
        <v>1.04</v>
      </c>
      <c r="I23">
        <v>1086.8240000000001</v>
      </c>
      <c r="J23">
        <v>391.93299999999999</v>
      </c>
      <c r="K23" t="s">
        <v>13</v>
      </c>
      <c r="L23">
        <v>199</v>
      </c>
      <c r="M23">
        <v>100</v>
      </c>
      <c r="P23" t="s">
        <v>15</v>
      </c>
      <c r="Q23">
        <f t="shared" si="0"/>
        <v>7421.88</v>
      </c>
      <c r="R23">
        <v>200</v>
      </c>
      <c r="S23" s="2">
        <f>Q23/O20*R23</f>
        <v>29687.52</v>
      </c>
    </row>
    <row r="24" spans="1:27" x14ac:dyDescent="0.3">
      <c r="A24">
        <v>23</v>
      </c>
      <c r="B24">
        <v>5</v>
      </c>
      <c r="C24">
        <v>0</v>
      </c>
      <c r="D24">
        <v>0</v>
      </c>
      <c r="E24">
        <v>0</v>
      </c>
      <c r="F24">
        <v>0</v>
      </c>
      <c r="G24">
        <v>2181.94</v>
      </c>
      <c r="H24">
        <v>1.91</v>
      </c>
      <c r="I24">
        <v>1153.857</v>
      </c>
      <c r="J24">
        <v>432.41699999999997</v>
      </c>
      <c r="K24" t="s">
        <v>13</v>
      </c>
      <c r="L24">
        <v>209</v>
      </c>
      <c r="M24">
        <v>100</v>
      </c>
      <c r="P24" t="s">
        <v>16</v>
      </c>
      <c r="Q24">
        <f t="shared" si="0"/>
        <v>2158.21</v>
      </c>
      <c r="R24">
        <v>70</v>
      </c>
      <c r="S24" s="2">
        <f>Q24/N20*R24</f>
        <v>15107.47</v>
      </c>
      <c r="T24">
        <f>S24/(S24+S23)*100</f>
        <v>33.725802818574131</v>
      </c>
    </row>
    <row r="25" spans="1:27" x14ac:dyDescent="0.3">
      <c r="A25">
        <v>24</v>
      </c>
      <c r="B25">
        <v>5</v>
      </c>
      <c r="C25">
        <v>0</v>
      </c>
      <c r="D25">
        <v>0</v>
      </c>
      <c r="E25">
        <v>0</v>
      </c>
      <c r="F25">
        <v>0</v>
      </c>
      <c r="G25">
        <v>7158.33</v>
      </c>
      <c r="H25">
        <v>1.06</v>
      </c>
      <c r="I25">
        <v>1086.268</v>
      </c>
      <c r="J25">
        <v>393.69200000000001</v>
      </c>
      <c r="K25" t="s">
        <v>13</v>
      </c>
      <c r="L25">
        <v>218</v>
      </c>
      <c r="M25">
        <v>100</v>
      </c>
      <c r="N25">
        <v>5</v>
      </c>
      <c r="O25">
        <v>30</v>
      </c>
      <c r="P25" t="s">
        <v>15</v>
      </c>
      <c r="Q25">
        <f t="shared" si="0"/>
        <v>7134.6</v>
      </c>
      <c r="R25">
        <v>200</v>
      </c>
      <c r="S25" s="2">
        <f>Q25/$O$25*R25</f>
        <v>47564.000000000007</v>
      </c>
      <c r="T25">
        <f>S26/(S26+S27)*100</f>
        <v>36.611807637721363</v>
      </c>
      <c r="U25">
        <f>AVERAGE(T25:T29)</f>
        <v>48.354323490237668</v>
      </c>
      <c r="V25">
        <f>_xlfn.STDEV.P(T25:T29)</f>
        <v>11.21039424146651</v>
      </c>
      <c r="X25">
        <v>0.33750000000000002</v>
      </c>
      <c r="Y25">
        <v>30</v>
      </c>
      <c r="AA25">
        <f>X25*Y25/50</f>
        <v>0.20250000000000001</v>
      </c>
    </row>
    <row r="26" spans="1:27" x14ac:dyDescent="0.3">
      <c r="A26">
        <v>25</v>
      </c>
      <c r="B26">
        <v>5</v>
      </c>
      <c r="C26">
        <v>0</v>
      </c>
      <c r="D26">
        <v>0</v>
      </c>
      <c r="E26">
        <v>0</v>
      </c>
      <c r="F26">
        <v>0</v>
      </c>
      <c r="G26">
        <v>2098.0700000000002</v>
      </c>
      <c r="H26">
        <v>1.95</v>
      </c>
      <c r="I26">
        <v>1039.2239999999999</v>
      </c>
      <c r="J26">
        <v>387.14299999999997</v>
      </c>
      <c r="K26" t="s">
        <v>13</v>
      </c>
      <c r="L26">
        <v>227</v>
      </c>
      <c r="M26">
        <v>100</v>
      </c>
      <c r="P26" t="s">
        <v>16</v>
      </c>
      <c r="Q26">
        <f t="shared" si="0"/>
        <v>2074.34</v>
      </c>
      <c r="R26">
        <v>60</v>
      </c>
      <c r="S26" s="2">
        <f>Q26/$N$25*R26</f>
        <v>24892.080000000002</v>
      </c>
      <c r="U26">
        <v>45.3</v>
      </c>
      <c r="V26">
        <v>3.8</v>
      </c>
    </row>
    <row r="27" spans="1:27" x14ac:dyDescent="0.3">
      <c r="A27">
        <v>26</v>
      </c>
      <c r="B27">
        <v>5</v>
      </c>
      <c r="C27">
        <v>0</v>
      </c>
      <c r="D27">
        <v>0</v>
      </c>
      <c r="E27">
        <v>0</v>
      </c>
      <c r="F27">
        <v>0</v>
      </c>
      <c r="G27">
        <v>6488.3</v>
      </c>
      <c r="H27">
        <v>1.1100000000000001</v>
      </c>
      <c r="I27">
        <v>1063.798</v>
      </c>
      <c r="J27">
        <v>399.25799999999998</v>
      </c>
      <c r="K27" t="s">
        <v>13</v>
      </c>
      <c r="L27">
        <v>236</v>
      </c>
      <c r="M27">
        <v>100</v>
      </c>
      <c r="P27" t="s">
        <v>15</v>
      </c>
      <c r="Q27">
        <f t="shared" si="0"/>
        <v>6464.5700000000006</v>
      </c>
      <c r="R27">
        <v>200</v>
      </c>
      <c r="S27" s="2">
        <f>Q27/$O$25*R27</f>
        <v>43097.133333333331</v>
      </c>
      <c r="T27">
        <f>S28/(S27+S28)*100</f>
        <v>45.000918839267797</v>
      </c>
    </row>
    <row r="28" spans="1:27" x14ac:dyDescent="0.3">
      <c r="A28">
        <v>27</v>
      </c>
      <c r="B28">
        <v>5</v>
      </c>
      <c r="C28">
        <v>0</v>
      </c>
      <c r="D28">
        <v>0</v>
      </c>
      <c r="E28">
        <v>0</v>
      </c>
      <c r="F28">
        <v>0</v>
      </c>
      <c r="G28">
        <v>2962.28</v>
      </c>
      <c r="H28">
        <v>1.64</v>
      </c>
      <c r="I28">
        <v>1028.5820000000001</v>
      </c>
      <c r="J28">
        <v>376.89</v>
      </c>
      <c r="K28" t="s">
        <v>13</v>
      </c>
      <c r="L28">
        <v>246</v>
      </c>
      <c r="M28">
        <v>100</v>
      </c>
      <c r="P28" t="s">
        <v>16</v>
      </c>
      <c r="Q28">
        <f t="shared" si="0"/>
        <v>2938.55</v>
      </c>
      <c r="R28">
        <v>60</v>
      </c>
      <c r="S28" s="2">
        <f>Q28/$N$25*R28</f>
        <v>35262.600000000006</v>
      </c>
    </row>
    <row r="29" spans="1:27" x14ac:dyDescent="0.3">
      <c r="A29">
        <v>28</v>
      </c>
      <c r="B29">
        <v>5</v>
      </c>
      <c r="C29">
        <v>0</v>
      </c>
      <c r="D29">
        <v>0</v>
      </c>
      <c r="E29">
        <v>0</v>
      </c>
      <c r="F29">
        <v>0</v>
      </c>
      <c r="G29">
        <v>4086.25</v>
      </c>
      <c r="H29">
        <v>1.4</v>
      </c>
      <c r="I29">
        <v>1055.5740000000001</v>
      </c>
      <c r="J29">
        <v>401.07400000000001</v>
      </c>
      <c r="K29" t="s">
        <v>13</v>
      </c>
      <c r="L29">
        <v>255</v>
      </c>
      <c r="M29">
        <v>100</v>
      </c>
      <c r="P29" t="s">
        <v>15</v>
      </c>
      <c r="Q29">
        <f t="shared" si="0"/>
        <v>4062.52</v>
      </c>
      <c r="R29">
        <v>150</v>
      </c>
      <c r="S29" s="2">
        <f>Q29/$O$25*R29</f>
        <v>20312.600000000002</v>
      </c>
      <c r="T29">
        <f>S28/(S28+S29)*100</f>
        <v>63.450243993723824</v>
      </c>
    </row>
    <row r="30" spans="1:27" x14ac:dyDescent="0.3">
      <c r="A30">
        <v>29</v>
      </c>
      <c r="B30">
        <v>5</v>
      </c>
      <c r="C30">
        <v>0</v>
      </c>
      <c r="D30">
        <v>0</v>
      </c>
      <c r="E30">
        <v>0</v>
      </c>
      <c r="F30">
        <v>0</v>
      </c>
      <c r="G30">
        <v>23.73</v>
      </c>
      <c r="H30">
        <v>18.36</v>
      </c>
      <c r="I30">
        <v>298.43</v>
      </c>
      <c r="J30">
        <v>362.73</v>
      </c>
      <c r="K30" t="s">
        <v>13</v>
      </c>
      <c r="L30">
        <v>265</v>
      </c>
      <c r="M30">
        <v>100</v>
      </c>
      <c r="P30" t="s">
        <v>17</v>
      </c>
      <c r="Q30">
        <f t="shared" si="0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Sheet1</vt:lpstr>
      <vt:lpstr>Sheet1!BE_in_1_M_HCl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2023-04-11T08:08:16Z</dcterms:created>
  <dcterms:modified xsi:type="dcterms:W3CDTF">2024-05-21T12:27:38Z</dcterms:modified>
</cp:coreProperties>
</file>